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gr\Documents\Michelle\2526 Forms\"/>
    </mc:Choice>
  </mc:AlternateContent>
  <xr:revisionPtr revIDLastSave="0" documentId="13_ncr:1_{D4013216-B5B1-4D57-AF88-08FBDFD483FC}" xr6:coauthVersionLast="47" xr6:coauthVersionMax="47" xr10:uidLastSave="{00000000-0000-0000-0000-000000000000}"/>
  <bookViews>
    <workbookView xWindow="28680" yWindow="-120" windowWidth="29040" windowHeight="15720" xr2:uid="{E9E14CCE-D869-4546-943D-B2A463BEDA23}"/>
  </bookViews>
  <sheets>
    <sheet name="Sheet1" sheetId="1" r:id="rId1"/>
  </sheets>
  <definedNames>
    <definedName name="_xlnm.Print_Area" localSheetId="0">Sheet1!$A$1:$N$45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7" i="1" l="1"/>
  <c r="R28" i="1"/>
  <c r="P28" i="1"/>
  <c r="R27" i="1"/>
  <c r="F27" i="1"/>
  <c r="R24" i="1"/>
  <c r="R23" i="1"/>
  <c r="R22" i="1"/>
  <c r="R25" i="1" l="1"/>
  <c r="R26" i="1"/>
  <c r="M27" i="1"/>
  <c r="M31" i="1" s="1"/>
  <c r="M32" i="1" s="1"/>
  <c r="P24" i="1"/>
  <c r="R45" i="1"/>
  <c r="R42" i="1"/>
  <c r="R43" i="1"/>
  <c r="R44" i="1"/>
  <c r="P26" i="1"/>
  <c r="P27" i="1"/>
  <c r="P25" i="1" l="1"/>
  <c r="P23" i="1"/>
  <c r="P22" i="1"/>
  <c r="Q8" i="1"/>
  <c r="Q10" i="1" s="1"/>
  <c r="Q7" i="1"/>
  <c r="F31" i="1" l="1"/>
  <c r="F32" i="1" l="1"/>
  <c r="F33" i="1" s="1"/>
  <c r="M33" i="1"/>
  <c r="R37" i="1" s="1"/>
  <c r="M34" i="1" l="1"/>
  <c r="P37" i="1"/>
  <c r="P47" i="1" s="1"/>
  <c r="S47" i="1" s="1"/>
  <c r="R36" i="1"/>
  <c r="R32" i="1"/>
  <c r="R35" i="1"/>
  <c r="R34" i="1"/>
  <c r="R33" i="1"/>
  <c r="R31" i="1"/>
  <c r="P36" i="1"/>
  <c r="P31" i="1"/>
  <c r="P32" i="1"/>
  <c r="P35" i="1"/>
  <c r="P34" i="1"/>
  <c r="P33" i="1"/>
  <c r="P46" i="1" l="1"/>
  <c r="R46" i="1"/>
  <c r="P43" i="1"/>
  <c r="S43" i="1" s="1"/>
  <c r="P45" i="1"/>
  <c r="S45" i="1" s="1"/>
  <c r="P42" i="1"/>
  <c r="S42" i="1" s="1"/>
  <c r="P44" i="1"/>
  <c r="S44" i="1" s="1"/>
  <c r="P41" i="1"/>
  <c r="S46" i="1" l="1"/>
  <c r="R41" i="1"/>
  <c r="S41" i="1" s="1"/>
  <c r="M44" i="1" s="1"/>
  <c r="F44" i="1"/>
</calcChain>
</file>

<file path=xl/sharedStrings.xml><?xml version="1.0" encoding="utf-8"?>
<sst xmlns="http://schemas.openxmlformats.org/spreadsheetml/2006/main" count="108" uniqueCount="88">
  <si>
    <t>Position Number</t>
  </si>
  <si>
    <t>Indicate all changes required</t>
  </si>
  <si>
    <t>Position Budget (i.e. salary)</t>
  </si>
  <si>
    <t>(x)</t>
  </si>
  <si>
    <t>Percentage</t>
  </si>
  <si>
    <t>Current Benefits</t>
  </si>
  <si>
    <t>Current Position Budget</t>
  </si>
  <si>
    <t>Employee Group</t>
  </si>
  <si>
    <t>Faculty</t>
  </si>
  <si>
    <t>(61101,61111,61112)</t>
  </si>
  <si>
    <t>Librarian</t>
  </si>
  <si>
    <t>(61125)</t>
  </si>
  <si>
    <t>(61212,61250,61225,61252)</t>
  </si>
  <si>
    <t>UGFA2</t>
  </si>
  <si>
    <t>P&amp;M</t>
  </si>
  <si>
    <t>(61103)</t>
  </si>
  <si>
    <t>(61126)</t>
  </si>
  <si>
    <t>(61127)</t>
  </si>
  <si>
    <t>(61128)</t>
  </si>
  <si>
    <t>(61129)</t>
  </si>
  <si>
    <t>USW</t>
  </si>
  <si>
    <t>(61130)</t>
  </si>
  <si>
    <t>(61132)</t>
  </si>
  <si>
    <t>OSSTF</t>
  </si>
  <si>
    <t>(61135)</t>
  </si>
  <si>
    <t>New DOE</t>
  </si>
  <si>
    <t>New Benefits</t>
  </si>
  <si>
    <t>Fiscal Year Start</t>
  </si>
  <si>
    <t>Effective Date</t>
  </si>
  <si>
    <t>Fiscal Year End</t>
  </si>
  <si>
    <t>No. of Days in FY</t>
  </si>
  <si>
    <t>In-Year Position Savings / (Funding)</t>
  </si>
  <si>
    <t>Incumbent</t>
  </si>
  <si>
    <t>Job Title</t>
  </si>
  <si>
    <t>Position Set-up</t>
  </si>
  <si>
    <t>Workload</t>
  </si>
  <si>
    <t>Position Details</t>
  </si>
  <si>
    <t>Current Position Details</t>
  </si>
  <si>
    <t>Current Workload</t>
  </si>
  <si>
    <t>New Workload</t>
  </si>
  <si>
    <t>Total</t>
  </si>
  <si>
    <t>(61123, 61124)</t>
  </si>
  <si>
    <t>CUPE 1334</t>
  </si>
  <si>
    <t>UNIFOR</t>
  </si>
  <si>
    <t>UPA/OPSEU</t>
  </si>
  <si>
    <t>UGFSEA</t>
  </si>
  <si>
    <t>ONA</t>
  </si>
  <si>
    <t>No. of Days from Effective Date to FYE</t>
  </si>
  <si>
    <t>Amount</t>
  </si>
  <si>
    <t>New  / Revised Position Details</t>
  </si>
  <si>
    <t>New / Revised Workload</t>
  </si>
  <si>
    <t>New / Revised Position Budget</t>
  </si>
  <si>
    <t>Fund</t>
  </si>
  <si>
    <t>Unit</t>
  </si>
  <si>
    <t>Grant</t>
  </si>
  <si>
    <t>Project</t>
  </si>
  <si>
    <t>Object</t>
  </si>
  <si>
    <t>Current DOE</t>
  </si>
  <si>
    <t>Current Budget</t>
  </si>
  <si>
    <t>New Budget</t>
  </si>
  <si>
    <t>Fund Match</t>
  </si>
  <si>
    <t>Please indicate the object code(s) that savings will be placed in or funding will be drawn from. If adjusting DOE, please ensure savings / funding is related to the appropriate Fund (i.e. Fund 100, Fund 301, etc).</t>
  </si>
  <si>
    <t>Adjustment to be made</t>
  </si>
  <si>
    <t>Fund allocated?</t>
  </si>
  <si>
    <t>Allocation</t>
  </si>
  <si>
    <t>Position Collapse</t>
  </si>
  <si>
    <t>Please fill in all fields if you are adjusting an existing position. If you are creating a new position, please leave the Current Position Details blank. If you are collapsing a position, please leave the Revised Position Details blank.</t>
  </si>
  <si>
    <t>Additional comments on changes (if desired):</t>
  </si>
  <si>
    <r>
      <t xml:space="preserve">Note: Employee Group &amp; Effective Date </t>
    </r>
    <r>
      <rPr>
        <b/>
        <u/>
        <sz val="10"/>
        <color theme="1"/>
        <rFont val="Arial Nova Cond"/>
        <family val="2"/>
      </rPr>
      <t>must</t>
    </r>
    <r>
      <rPr>
        <sz val="10"/>
        <color theme="1"/>
        <rFont val="Arial Nova Cond"/>
        <family val="2"/>
      </rPr>
      <t xml:space="preserve"> be filled out in order to calculate In-Year Position Savings / (Funding).</t>
    </r>
  </si>
  <si>
    <t>New Position Budget</t>
  </si>
  <si>
    <t>Current "Base Pay" per FRS</t>
  </si>
  <si>
    <t>Current "Current Pay" per FRS</t>
  </si>
  <si>
    <t>New "Base Pay" (Salary @ 100% Wrkld)</t>
  </si>
  <si>
    <t>New "Current Pay" (Salary x Wrkld)</t>
  </si>
  <si>
    <r>
      <t xml:space="preserve">Effective Date of Adjustment </t>
    </r>
    <r>
      <rPr>
        <sz val="10"/>
        <color theme="1"/>
        <rFont val="Arial Nova Cond"/>
        <family val="2"/>
      </rPr>
      <t>(DD-MMM-YY)</t>
    </r>
  </si>
  <si>
    <t>Faculty TFT</t>
  </si>
  <si>
    <t>Currect Salary Distribution</t>
  </si>
  <si>
    <t>New / Revised Salary Distribution</t>
  </si>
  <si>
    <t>Salary Distribution</t>
  </si>
  <si>
    <t>Total Distribution (Note: must equal 100%)</t>
  </si>
  <si>
    <t>Benefit Rates 2024/25</t>
  </si>
  <si>
    <t>P&amp;M CL</t>
  </si>
  <si>
    <t>(61253)</t>
  </si>
  <si>
    <t>UGFA2 CL</t>
  </si>
  <si>
    <t>(61254)</t>
  </si>
  <si>
    <t>Position Adjustment Form - 2025/26 Fiscal Year</t>
  </si>
  <si>
    <t>Honorarium</t>
  </si>
  <si>
    <t>(61134)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</si>
</sst>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u/>
      <sz val="11"/>
      <color theme="1"/>
      <name val="Arial Nova Cond"/>
      <family val="2"/>
    </font>
    <font>
      <b/>
      <sz val="11"/>
      <color theme="1"/>
      <name val="Arial Nova Cond Light"/>
      <family val="2"/>
    </font>
    <font>
      <sz val="11"/>
      <color theme="1"/>
      <name val="Arial Nova Cond Light"/>
      <family val="2"/>
    </font>
    <font>
      <sz val="10"/>
      <color theme="1"/>
      <name val="Arial Nova Cond"/>
      <family val="2"/>
    </font>
    <font>
      <b/>
      <u/>
      <sz val="10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2" fillId="2" borderId="1" xfId="1" applyNumberFormat="1" applyFont="1" applyFill="1" applyBorder="1"/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0" fontId="6" fillId="2" borderId="0" xfId="2" applyNumberFormat="1" applyFont="1" applyFill="1"/>
    <xf numFmtId="0" fontId="3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2" xfId="0" applyFont="1" applyFill="1" applyBorder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5" fontId="2" fillId="2" borderId="0" xfId="0" applyNumberFormat="1" applyFont="1" applyFill="1"/>
    <xf numFmtId="9" fontId="2" fillId="2" borderId="1" xfId="2" applyFont="1" applyFill="1" applyBorder="1"/>
    <xf numFmtId="9" fontId="2" fillId="2" borderId="0" xfId="2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3" fillId="2" borderId="4" xfId="0" applyFont="1" applyFill="1" applyBorder="1"/>
    <xf numFmtId="164" fontId="3" fillId="2" borderId="3" xfId="1" applyNumberFormat="1" applyFont="1" applyFill="1" applyBorder="1"/>
    <xf numFmtId="164" fontId="2" fillId="2" borderId="5" xfId="1" applyNumberFormat="1" applyFont="1" applyFill="1" applyBorder="1"/>
    <xf numFmtId="9" fontId="2" fillId="2" borderId="0" xfId="2" applyFont="1" applyFill="1"/>
    <xf numFmtId="44" fontId="2" fillId="2" borderId="0" xfId="1" applyFont="1" applyFill="1"/>
    <xf numFmtId="44" fontId="2" fillId="2" borderId="0" xfId="0" applyNumberFormat="1" applyFont="1" applyFill="1"/>
    <xf numFmtId="44" fontId="2" fillId="2" borderId="0" xfId="0" applyNumberFormat="1" applyFont="1" applyFill="1" applyAlignment="1">
      <alignment horizontal="center"/>
    </xf>
    <xf numFmtId="164" fontId="2" fillId="2" borderId="0" xfId="1" applyNumberFormat="1" applyFont="1" applyFill="1"/>
    <xf numFmtId="0" fontId="5" fillId="2" borderId="0" xfId="0" applyFont="1" applyFill="1" applyAlignment="1">
      <alignment vertical="center"/>
    </xf>
    <xf numFmtId="0" fontId="2" fillId="3" borderId="1" xfId="0" applyFont="1" applyFill="1" applyBorder="1" applyProtection="1">
      <protection locked="0"/>
    </xf>
    <xf numFmtId="15" fontId="2" fillId="3" borderId="1" xfId="0" applyNumberFormat="1" applyFont="1" applyFill="1" applyBorder="1" applyProtection="1">
      <protection locked="0"/>
    </xf>
    <xf numFmtId="9" fontId="2" fillId="3" borderId="1" xfId="2" applyFont="1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4" fontId="2" fillId="3" borderId="5" xfId="1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165" fontId="2" fillId="2" borderId="0" xfId="3" applyNumberFormat="1" applyFont="1" applyFill="1"/>
    <xf numFmtId="165" fontId="2" fillId="2" borderId="0" xfId="0" applyNumberFormat="1" applyFont="1" applyFill="1"/>
    <xf numFmtId="43" fontId="2" fillId="2" borderId="0" xfId="3" applyFont="1" applyFill="1"/>
    <xf numFmtId="166" fontId="2" fillId="2" borderId="0" xfId="0" applyNumberFormat="1" applyFont="1" applyFill="1"/>
    <xf numFmtId="10" fontId="6" fillId="2" borderId="0" xfId="0" applyNumberFormat="1" applyFont="1" applyFill="1"/>
    <xf numFmtId="0" fontId="6" fillId="2" borderId="0" xfId="0" quotePrefix="1" applyFont="1" applyFill="1" applyAlignment="1">
      <alignment horizontal="left"/>
    </xf>
    <xf numFmtId="0" fontId="6" fillId="2" borderId="0" xfId="0" quotePrefix="1" applyFont="1" applyFill="1"/>
    <xf numFmtId="0" fontId="2" fillId="2" borderId="0" xfId="0" applyFont="1" applyFill="1" applyAlignment="1">
      <alignment horizontal="left" wrapText="1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top" wrapText="1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15" fontId="2" fillId="3" borderId="2" xfId="0" applyNumberFormat="1" applyFont="1" applyFill="1" applyBorder="1" applyAlignment="1" applyProtection="1">
      <alignment horizontal="left"/>
      <protection locked="0"/>
    </xf>
    <xf numFmtId="15" fontId="2" fillId="3" borderId="6" xfId="0" applyNumberFormat="1" applyFont="1" applyFill="1" applyBorder="1" applyAlignment="1" applyProtection="1">
      <alignment horizontal="left"/>
      <protection locked="0"/>
    </xf>
    <xf numFmtId="15" fontId="2" fillId="3" borderId="5" xfId="0" applyNumberFormat="1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3" borderId="15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14D9-4727-460F-9BD2-A20C7AE8F2FF}">
  <sheetPr codeName="Sheet1"/>
  <dimension ref="A1:AC49"/>
  <sheetViews>
    <sheetView tabSelected="1" zoomScaleNormal="100" zoomScaleSheetLayoutView="100" workbookViewId="0">
      <selection activeCell="Y17" sqref="Y17"/>
    </sheetView>
  </sheetViews>
  <sheetFormatPr defaultRowHeight="14" x14ac:dyDescent="0.3"/>
  <cols>
    <col min="1" max="1" width="5.1796875" style="2" customWidth="1"/>
    <col min="2" max="5" width="7.6328125" style="2" customWidth="1"/>
    <col min="6" max="6" width="11.08984375" style="2" customWidth="1"/>
    <col min="7" max="7" width="2.1796875" style="2" customWidth="1"/>
    <col min="8" max="8" width="5.08984375" style="2" customWidth="1"/>
    <col min="9" max="12" width="7.6328125" style="2" customWidth="1"/>
    <col min="13" max="13" width="13.54296875" style="2" customWidth="1"/>
    <col min="14" max="14" width="2.54296875" style="2" customWidth="1"/>
    <col min="15" max="15" width="11.08984375" style="2" hidden="1" customWidth="1"/>
    <col min="16" max="16" width="18.453125" style="2" hidden="1" customWidth="1"/>
    <col min="17" max="17" width="10" style="2" hidden="1" customWidth="1"/>
    <col min="18" max="18" width="12.08984375" style="2" hidden="1" customWidth="1"/>
    <col min="19" max="19" width="14.1796875" style="2" hidden="1" customWidth="1"/>
    <col min="20" max="20" width="18.26953125" style="2" hidden="1" customWidth="1"/>
    <col min="21" max="21" width="26" style="2" hidden="1" customWidth="1"/>
    <col min="22" max="22" width="7.6328125" style="2" hidden="1" customWidth="1"/>
    <col min="23" max="16384" width="8.7265625" style="2"/>
  </cols>
  <sheetData>
    <row r="1" spans="1:29" x14ac:dyDescent="0.3">
      <c r="A1" s="13" t="s">
        <v>85</v>
      </c>
      <c r="B1" s="13"/>
      <c r="C1" s="13"/>
      <c r="D1" s="13"/>
      <c r="E1" s="13"/>
      <c r="I1" s="13"/>
      <c r="J1" s="13"/>
      <c r="K1" s="13"/>
      <c r="L1" s="13"/>
      <c r="T1" s="37" t="s">
        <v>80</v>
      </c>
      <c r="U1" s="37"/>
      <c r="V1" s="37"/>
      <c r="W1" s="37"/>
      <c r="X1" s="37"/>
      <c r="Y1" s="37"/>
      <c r="Z1" s="37"/>
      <c r="AA1" s="37"/>
      <c r="AB1" s="37"/>
      <c r="AC1" s="37"/>
    </row>
    <row r="2" spans="1:29" x14ac:dyDescent="0.3">
      <c r="A2" s="52" t="s">
        <v>66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T2" s="10"/>
      <c r="U2" s="11"/>
      <c r="V2" s="10"/>
      <c r="W2" s="14"/>
      <c r="X2" s="14"/>
      <c r="Y2" s="14"/>
      <c r="Z2" s="14"/>
      <c r="AA2" s="14"/>
      <c r="AB2" s="14"/>
      <c r="AC2" s="14"/>
    </row>
    <row r="3" spans="1:29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T3" s="10"/>
      <c r="U3" s="11"/>
      <c r="V3" s="10"/>
      <c r="W3" s="14"/>
      <c r="X3" s="14"/>
      <c r="Y3" s="14"/>
      <c r="Z3" s="14"/>
      <c r="AA3" s="14"/>
      <c r="AB3" s="14"/>
      <c r="AC3" s="14"/>
    </row>
    <row r="4" spans="1:29" x14ac:dyDescent="0.3">
      <c r="A4" s="13"/>
      <c r="B4" s="13"/>
      <c r="C4" s="13"/>
      <c r="D4" s="13"/>
      <c r="E4" s="13"/>
      <c r="I4" s="13"/>
      <c r="J4" s="13"/>
      <c r="K4" s="13"/>
      <c r="L4" s="13"/>
      <c r="T4" s="10"/>
      <c r="U4" s="11"/>
      <c r="V4" s="10"/>
      <c r="W4" s="14"/>
      <c r="X4" s="14"/>
      <c r="Y4" s="14"/>
      <c r="Z4" s="14"/>
      <c r="AA4" s="14"/>
      <c r="AB4" s="14"/>
      <c r="AC4" s="14"/>
    </row>
    <row r="5" spans="1:29" x14ac:dyDescent="0.3">
      <c r="A5" s="6" t="s">
        <v>36</v>
      </c>
      <c r="B5" s="6"/>
      <c r="C5" s="6"/>
      <c r="D5" s="6"/>
      <c r="E5" s="6"/>
      <c r="H5" s="6" t="s">
        <v>1</v>
      </c>
      <c r="I5" s="6"/>
      <c r="J5" s="6"/>
      <c r="K5" s="6"/>
      <c r="L5" s="6"/>
      <c r="M5" s="15" t="s">
        <v>3</v>
      </c>
      <c r="P5" s="2" t="s">
        <v>27</v>
      </c>
      <c r="Q5" s="17">
        <v>45778</v>
      </c>
      <c r="T5" s="3" t="s">
        <v>8</v>
      </c>
      <c r="U5" s="4" t="s">
        <v>9</v>
      </c>
      <c r="V5" s="5">
        <v>0.28000000000000003</v>
      </c>
      <c r="W5" s="4"/>
      <c r="X5" s="4"/>
      <c r="Y5" s="4"/>
      <c r="Z5" s="4"/>
      <c r="AA5" s="4"/>
      <c r="AB5" s="4"/>
      <c r="AC5" s="4"/>
    </row>
    <row r="6" spans="1:29" ht="14.5" customHeight="1" x14ac:dyDescent="0.3">
      <c r="A6" s="12" t="s">
        <v>0</v>
      </c>
      <c r="B6" s="20"/>
      <c r="C6" s="20"/>
      <c r="D6" s="53"/>
      <c r="E6" s="54"/>
      <c r="F6" s="55"/>
      <c r="H6" s="12" t="s">
        <v>34</v>
      </c>
      <c r="I6" s="20"/>
      <c r="J6" s="20"/>
      <c r="K6" s="20"/>
      <c r="L6" s="21"/>
      <c r="M6" s="43"/>
      <c r="P6" s="2" t="s">
        <v>29</v>
      </c>
      <c r="Q6" s="17">
        <v>46142</v>
      </c>
      <c r="T6" s="3" t="s">
        <v>75</v>
      </c>
      <c r="U6" s="4" t="s">
        <v>12</v>
      </c>
      <c r="V6" s="5">
        <v>0.17</v>
      </c>
      <c r="W6" s="10"/>
    </row>
    <row r="7" spans="1:29" ht="14.5" customHeight="1" x14ac:dyDescent="0.3">
      <c r="A7" s="23" t="s">
        <v>32</v>
      </c>
      <c r="B7" s="22"/>
      <c r="C7" s="22"/>
      <c r="D7" s="60"/>
      <c r="E7" s="61"/>
      <c r="F7" s="62"/>
      <c r="H7" s="12" t="s">
        <v>65</v>
      </c>
      <c r="I7" s="20"/>
      <c r="J7" s="20"/>
      <c r="K7" s="20"/>
      <c r="L7" s="21"/>
      <c r="M7" s="43"/>
      <c r="P7" s="2" t="s">
        <v>30</v>
      </c>
      <c r="Q7" s="2">
        <f>Q6-Q5+1</f>
        <v>365</v>
      </c>
      <c r="T7" s="3" t="s">
        <v>10</v>
      </c>
      <c r="U7" s="4" t="s">
        <v>11</v>
      </c>
      <c r="V7" s="5">
        <v>0.29499999999999998</v>
      </c>
      <c r="W7" s="10"/>
    </row>
    <row r="8" spans="1:29" ht="14" customHeight="1" x14ac:dyDescent="0.3">
      <c r="A8" s="12" t="s">
        <v>33</v>
      </c>
      <c r="B8" s="20"/>
      <c r="C8" s="21"/>
      <c r="D8" s="57"/>
      <c r="E8" s="58"/>
      <c r="F8" s="59"/>
      <c r="H8" s="12" t="s">
        <v>35</v>
      </c>
      <c r="I8" s="20"/>
      <c r="J8" s="20"/>
      <c r="K8" s="20"/>
      <c r="L8" s="21"/>
      <c r="M8" s="43"/>
      <c r="P8" s="2" t="s">
        <v>28</v>
      </c>
      <c r="Q8" s="17">
        <f>F10</f>
        <v>0</v>
      </c>
      <c r="T8" s="3" t="s">
        <v>13</v>
      </c>
      <c r="U8" s="4" t="s">
        <v>41</v>
      </c>
      <c r="V8" s="5">
        <v>0.33</v>
      </c>
      <c r="W8" s="10"/>
      <c r="X8" s="10"/>
      <c r="Y8" s="10"/>
      <c r="Z8" s="10"/>
      <c r="AA8" s="10"/>
      <c r="AB8" s="10"/>
      <c r="AC8" s="10"/>
    </row>
    <row r="9" spans="1:29" ht="14.5" customHeight="1" x14ac:dyDescent="0.3">
      <c r="A9" s="26" t="s">
        <v>7</v>
      </c>
      <c r="B9" s="25"/>
      <c r="C9" s="25"/>
      <c r="D9" s="53"/>
      <c r="E9" s="54"/>
      <c r="F9" s="55"/>
      <c r="H9" s="12" t="s">
        <v>78</v>
      </c>
      <c r="I9" s="20"/>
      <c r="J9" s="20"/>
      <c r="K9" s="20"/>
      <c r="L9" s="21"/>
      <c r="M9" s="43"/>
      <c r="P9" s="52" t="s">
        <v>47</v>
      </c>
      <c r="T9" s="3" t="s">
        <v>14</v>
      </c>
      <c r="U9" s="4" t="s">
        <v>15</v>
      </c>
      <c r="V9" s="5">
        <v>0.35</v>
      </c>
      <c r="W9" s="10"/>
      <c r="X9" s="10"/>
      <c r="Y9" s="10"/>
      <c r="Z9" s="10"/>
      <c r="AA9" s="10"/>
      <c r="AB9" s="10"/>
      <c r="AC9" s="10"/>
    </row>
    <row r="10" spans="1:29" x14ac:dyDescent="0.3">
      <c r="A10" s="12" t="s">
        <v>74</v>
      </c>
      <c r="B10" s="20"/>
      <c r="C10" s="20"/>
      <c r="D10" s="20"/>
      <c r="E10" s="21"/>
      <c r="F10" s="39"/>
      <c r="H10" s="12" t="s">
        <v>2</v>
      </c>
      <c r="I10" s="20"/>
      <c r="J10" s="20"/>
      <c r="K10" s="20"/>
      <c r="L10" s="21"/>
      <c r="M10" s="43"/>
      <c r="P10" s="52"/>
      <c r="Q10" s="2">
        <f>Q6-Q8+1</f>
        <v>46143</v>
      </c>
      <c r="T10" s="3" t="s">
        <v>81</v>
      </c>
      <c r="U10" s="50" t="s">
        <v>82</v>
      </c>
      <c r="V10" s="49">
        <v>0.19</v>
      </c>
      <c r="W10" s="10"/>
      <c r="X10" s="10"/>
      <c r="Y10" s="10"/>
      <c r="Z10" s="10"/>
      <c r="AA10" s="10"/>
      <c r="AB10" s="10"/>
      <c r="AC10" s="10"/>
    </row>
    <row r="11" spans="1:29" x14ac:dyDescent="0.3">
      <c r="A11" s="56" t="s">
        <v>68</v>
      </c>
      <c r="B11" s="56"/>
      <c r="C11" s="56"/>
      <c r="D11" s="56"/>
      <c r="E11" s="56"/>
      <c r="F11" s="56"/>
      <c r="H11" s="2" t="s">
        <v>67</v>
      </c>
      <c r="T11" s="3" t="s">
        <v>83</v>
      </c>
      <c r="U11" s="50" t="s">
        <v>84</v>
      </c>
      <c r="V11" s="49">
        <v>0.26</v>
      </c>
      <c r="W11" s="4"/>
      <c r="X11" s="4"/>
      <c r="Y11" s="4"/>
      <c r="Z11" s="4"/>
      <c r="AA11" s="4"/>
      <c r="AB11" s="4"/>
      <c r="AC11" s="4"/>
    </row>
    <row r="12" spans="1:29" x14ac:dyDescent="0.3">
      <c r="A12" s="56"/>
      <c r="B12" s="56"/>
      <c r="C12" s="56"/>
      <c r="D12" s="56"/>
      <c r="E12" s="56"/>
      <c r="F12" s="56"/>
      <c r="H12" s="63"/>
      <c r="I12" s="64"/>
      <c r="J12" s="64"/>
      <c r="K12" s="64"/>
      <c r="L12" s="64"/>
      <c r="M12" s="65"/>
      <c r="T12" s="3" t="s">
        <v>42</v>
      </c>
      <c r="U12" s="4" t="s">
        <v>16</v>
      </c>
      <c r="V12" s="5">
        <v>0.4</v>
      </c>
      <c r="W12" s="4"/>
      <c r="X12" s="4"/>
      <c r="Y12" s="4"/>
      <c r="Z12" s="4"/>
      <c r="AA12" s="4"/>
      <c r="AB12" s="4"/>
      <c r="AC12" s="4"/>
    </row>
    <row r="13" spans="1:29" x14ac:dyDescent="0.3">
      <c r="H13" s="66"/>
      <c r="I13" s="67"/>
      <c r="J13" s="67"/>
      <c r="K13" s="67"/>
      <c r="L13" s="67"/>
      <c r="M13" s="68"/>
      <c r="T13" s="3" t="s">
        <v>43</v>
      </c>
      <c r="U13" s="4" t="s">
        <v>17</v>
      </c>
      <c r="V13" s="5">
        <v>0.32500000000000001</v>
      </c>
      <c r="W13" s="4"/>
      <c r="X13" s="4"/>
      <c r="Y13" s="4"/>
      <c r="Z13" s="4"/>
      <c r="AA13" s="4"/>
      <c r="AB13" s="4"/>
      <c r="AC13" s="4"/>
    </row>
    <row r="14" spans="1:29" x14ac:dyDescent="0.3">
      <c r="H14" s="69"/>
      <c r="I14" s="70"/>
      <c r="J14" s="70"/>
      <c r="K14" s="70"/>
      <c r="L14" s="70"/>
      <c r="M14" s="71"/>
      <c r="T14" s="3" t="s">
        <v>44</v>
      </c>
      <c r="U14" s="4" t="s">
        <v>18</v>
      </c>
      <c r="V14" s="5">
        <v>0.34</v>
      </c>
      <c r="W14" s="4"/>
      <c r="X14" s="4"/>
      <c r="Y14" s="4"/>
      <c r="Z14" s="4"/>
      <c r="AA14" s="4"/>
      <c r="AB14" s="4"/>
      <c r="AC14" s="4"/>
    </row>
    <row r="15" spans="1:29" x14ac:dyDescent="0.3">
      <c r="T15" s="3" t="s">
        <v>45</v>
      </c>
      <c r="U15" s="4" t="s">
        <v>19</v>
      </c>
      <c r="V15" s="5">
        <v>0.44500000000000001</v>
      </c>
      <c r="W15" s="4"/>
      <c r="X15" s="4"/>
      <c r="Y15" s="4"/>
      <c r="Z15" s="4"/>
      <c r="AA15" s="4"/>
      <c r="AB15" s="4"/>
      <c r="AC15" s="4"/>
    </row>
    <row r="16" spans="1:29" x14ac:dyDescent="0.3">
      <c r="A16" s="13" t="s">
        <v>37</v>
      </c>
      <c r="B16" s="13"/>
      <c r="C16" s="13"/>
      <c r="D16" s="13"/>
      <c r="E16" s="13"/>
      <c r="F16" s="13"/>
      <c r="G16" s="13"/>
      <c r="H16" s="13" t="s">
        <v>49</v>
      </c>
      <c r="I16" s="13"/>
      <c r="J16" s="13"/>
      <c r="K16" s="13"/>
      <c r="L16" s="13"/>
      <c r="T16" s="3" t="s">
        <v>20</v>
      </c>
      <c r="U16" s="4" t="s">
        <v>21</v>
      </c>
      <c r="V16" s="5">
        <v>0.39</v>
      </c>
      <c r="W16" s="4"/>
      <c r="X16" s="4"/>
      <c r="Y16" s="4"/>
      <c r="Z16" s="4"/>
      <c r="AA16" s="4"/>
      <c r="AB16" s="4"/>
      <c r="AC16" s="4"/>
    </row>
    <row r="17" spans="1:29" x14ac:dyDescent="0.3">
      <c r="A17" s="6" t="s">
        <v>38</v>
      </c>
      <c r="B17" s="6"/>
      <c r="C17" s="6"/>
      <c r="D17" s="6"/>
      <c r="E17" s="6"/>
      <c r="H17" s="6" t="s">
        <v>50</v>
      </c>
      <c r="I17" s="6"/>
      <c r="J17" s="6"/>
      <c r="K17" s="6"/>
      <c r="L17" s="6"/>
      <c r="T17" s="3" t="s">
        <v>46</v>
      </c>
      <c r="U17" s="4" t="s">
        <v>22</v>
      </c>
      <c r="V17" s="5">
        <v>0.41</v>
      </c>
      <c r="W17" s="4"/>
      <c r="X17" s="4"/>
      <c r="Y17" s="4"/>
      <c r="Z17" s="4"/>
      <c r="AA17" s="4"/>
      <c r="AB17" s="4"/>
      <c r="AC17" s="4"/>
    </row>
    <row r="18" spans="1:29" x14ac:dyDescent="0.3">
      <c r="A18" s="12" t="s">
        <v>38</v>
      </c>
      <c r="B18" s="20"/>
      <c r="C18" s="20"/>
      <c r="D18" s="20"/>
      <c r="E18" s="21"/>
      <c r="F18" s="40"/>
      <c r="H18" s="12" t="s">
        <v>39</v>
      </c>
      <c r="I18" s="20"/>
      <c r="J18" s="20"/>
      <c r="K18" s="20"/>
      <c r="L18" s="21"/>
      <c r="M18" s="40"/>
      <c r="N18" s="6"/>
      <c r="T18" s="3" t="s">
        <v>23</v>
      </c>
      <c r="U18" s="4" t="s">
        <v>24</v>
      </c>
      <c r="V18" s="5">
        <v>0.39</v>
      </c>
      <c r="W18" s="4"/>
      <c r="X18" s="4"/>
      <c r="Y18" s="4"/>
      <c r="Z18" s="4"/>
      <c r="AA18" s="4"/>
      <c r="AB18" s="4"/>
      <c r="AC18" s="4"/>
    </row>
    <row r="19" spans="1:29" x14ac:dyDescent="0.3">
      <c r="T19" s="3" t="s">
        <v>86</v>
      </c>
      <c r="U19" s="51" t="s">
        <v>87</v>
      </c>
      <c r="V19" s="5">
        <v>3.5999999999999997E-2</v>
      </c>
      <c r="W19" s="7"/>
      <c r="X19" s="7"/>
      <c r="Y19" s="4"/>
      <c r="Z19" s="4"/>
      <c r="AA19" s="4"/>
      <c r="AB19" s="4"/>
      <c r="AC19" s="4"/>
    </row>
    <row r="20" spans="1:29" x14ac:dyDescent="0.3">
      <c r="A20" s="6" t="s">
        <v>76</v>
      </c>
      <c r="B20" s="6"/>
      <c r="C20" s="6"/>
      <c r="D20" s="6"/>
      <c r="E20" s="6"/>
      <c r="H20" s="6" t="s">
        <v>77</v>
      </c>
      <c r="I20" s="6"/>
      <c r="J20" s="6"/>
      <c r="K20" s="6"/>
      <c r="L20" s="6"/>
      <c r="W20" s="4"/>
      <c r="X20" s="4"/>
      <c r="Y20" s="4"/>
      <c r="Z20" s="4"/>
      <c r="AA20" s="4"/>
      <c r="AB20" s="4"/>
      <c r="AC20" s="4"/>
    </row>
    <row r="21" spans="1:29" x14ac:dyDescent="0.3">
      <c r="A21" s="8" t="s">
        <v>52</v>
      </c>
      <c r="B21" s="8" t="s">
        <v>53</v>
      </c>
      <c r="C21" s="8" t="s">
        <v>54</v>
      </c>
      <c r="D21" s="8" t="s">
        <v>55</v>
      </c>
      <c r="E21" s="8" t="s">
        <v>56</v>
      </c>
      <c r="F21" s="8" t="s">
        <v>4</v>
      </c>
      <c r="G21" s="9"/>
      <c r="H21" s="8" t="s">
        <v>52</v>
      </c>
      <c r="I21" s="8" t="s">
        <v>53</v>
      </c>
      <c r="J21" s="8" t="s">
        <v>54</v>
      </c>
      <c r="K21" s="8" t="s">
        <v>55</v>
      </c>
      <c r="L21" s="8" t="s">
        <v>56</v>
      </c>
      <c r="M21" s="8" t="s">
        <v>4</v>
      </c>
      <c r="O21" s="6" t="s">
        <v>52</v>
      </c>
      <c r="P21" s="2" t="s">
        <v>57</v>
      </c>
      <c r="Q21" s="6" t="s">
        <v>52</v>
      </c>
      <c r="R21" s="2" t="s">
        <v>25</v>
      </c>
      <c r="T21" s="3"/>
      <c r="U21" s="4"/>
      <c r="V21" s="5"/>
      <c r="W21" s="4"/>
      <c r="X21" s="4"/>
      <c r="Y21" s="4"/>
      <c r="Z21" s="4"/>
      <c r="AA21" s="4"/>
      <c r="AB21" s="4"/>
      <c r="AC21" s="4"/>
    </row>
    <row r="22" spans="1:29" x14ac:dyDescent="0.3">
      <c r="A22" s="38"/>
      <c r="B22" s="44"/>
      <c r="C22" s="44"/>
      <c r="D22" s="44"/>
      <c r="E22" s="38"/>
      <c r="F22" s="40"/>
      <c r="H22" s="38"/>
      <c r="I22" s="44"/>
      <c r="J22" s="44"/>
      <c r="K22" s="44"/>
      <c r="L22" s="38"/>
      <c r="M22" s="40"/>
      <c r="O22" s="2">
        <v>100</v>
      </c>
      <c r="P22" s="32">
        <f>SUMIF($A$22:$A$26,O22,$F$22:$F$26)</f>
        <v>0</v>
      </c>
      <c r="Q22" s="2">
        <v>100</v>
      </c>
      <c r="R22" s="32">
        <f>IF(SUM($M$22:$M$26)=0,SUMIF($A$22:$A$26,Q22,$F$22:$F$26),SUMIF($H$22:$H$26,Q22,$M$22:$M$26))</f>
        <v>0</v>
      </c>
      <c r="T22" s="3"/>
      <c r="U22" s="4"/>
      <c r="V22" s="5"/>
      <c r="W22" s="4"/>
      <c r="X22" s="4"/>
      <c r="Y22" s="4"/>
      <c r="Z22" s="4"/>
      <c r="AA22" s="4"/>
      <c r="AB22" s="4"/>
      <c r="AC22" s="4"/>
    </row>
    <row r="23" spans="1:29" x14ac:dyDescent="0.3">
      <c r="A23" s="38"/>
      <c r="B23" s="44"/>
      <c r="C23" s="44"/>
      <c r="D23" s="44"/>
      <c r="E23" s="38"/>
      <c r="F23" s="40"/>
      <c r="H23" s="38"/>
      <c r="I23" s="44"/>
      <c r="J23" s="44"/>
      <c r="K23" s="44"/>
      <c r="L23" s="38"/>
      <c r="M23" s="40"/>
      <c r="O23" s="2">
        <v>102</v>
      </c>
      <c r="P23" s="32">
        <f t="shared" ref="P23" si="0">SUMIF($A$22:$A$26,O23,$F$22:$F$26)</f>
        <v>0</v>
      </c>
      <c r="Q23" s="2">
        <v>102</v>
      </c>
      <c r="R23" s="32">
        <f t="shared" ref="R23:R28" si="1">IF(SUM($M$22:$M$26)=0,SUMIF($A$22:$A$26,Q23,$F$22:$F$26),SUMIF($H$22:$H$26,Q23,$M$22:$M$26))</f>
        <v>0</v>
      </c>
      <c r="T23" s="3"/>
      <c r="U23" s="4"/>
      <c r="V23" s="5"/>
      <c r="W23" s="4"/>
      <c r="X23" s="4"/>
      <c r="Y23" s="4"/>
      <c r="Z23" s="4"/>
      <c r="AA23" s="4"/>
      <c r="AB23" s="4"/>
      <c r="AC23" s="4"/>
    </row>
    <row r="24" spans="1:29" x14ac:dyDescent="0.3">
      <c r="A24" s="38"/>
      <c r="B24" s="44"/>
      <c r="C24" s="44"/>
      <c r="D24" s="44"/>
      <c r="E24" s="38"/>
      <c r="F24" s="40"/>
      <c r="H24" s="38"/>
      <c r="I24" s="38"/>
      <c r="J24" s="38"/>
      <c r="K24" s="38"/>
      <c r="L24" s="38"/>
      <c r="M24" s="40"/>
      <c r="O24" s="2">
        <v>104</v>
      </c>
      <c r="P24" s="32">
        <f>SUMIF($A$22:$A$26,O24,$F$22:$F$26)</f>
        <v>0</v>
      </c>
      <c r="Q24" s="2">
        <v>104</v>
      </c>
      <c r="R24" s="32">
        <f t="shared" si="1"/>
        <v>0</v>
      </c>
      <c r="T24" s="3"/>
      <c r="U24" s="4"/>
      <c r="V24" s="5"/>
      <c r="W24" s="4"/>
      <c r="X24" s="4"/>
      <c r="Y24" s="4"/>
      <c r="Z24" s="4"/>
      <c r="AA24" s="4"/>
      <c r="AB24" s="4"/>
      <c r="AC24" s="4"/>
    </row>
    <row r="25" spans="1:29" x14ac:dyDescent="0.3">
      <c r="A25" s="38"/>
      <c r="B25" s="44"/>
      <c r="C25" s="44"/>
      <c r="D25" s="44"/>
      <c r="E25" s="38"/>
      <c r="F25" s="40"/>
      <c r="H25" s="38"/>
      <c r="I25" s="38"/>
      <c r="J25" s="38"/>
      <c r="K25" s="38"/>
      <c r="L25" s="38"/>
      <c r="M25" s="40"/>
      <c r="O25" s="2">
        <v>105</v>
      </c>
      <c r="P25" s="32">
        <f t="shared" ref="P25" si="2">SUMIF($A$22:$A$26,O25,$F$22:$F$26)</f>
        <v>0</v>
      </c>
      <c r="Q25" s="2">
        <v>105</v>
      </c>
      <c r="R25" s="32">
        <f t="shared" si="1"/>
        <v>0</v>
      </c>
      <c r="T25" s="3"/>
      <c r="U25" s="4"/>
      <c r="V25" s="5"/>
      <c r="W25" s="4"/>
      <c r="X25" s="4"/>
      <c r="Y25" s="4"/>
      <c r="Z25" s="4"/>
      <c r="AA25" s="4"/>
      <c r="AB25" s="4"/>
      <c r="AC25" s="4"/>
    </row>
    <row r="26" spans="1:29" x14ac:dyDescent="0.3">
      <c r="A26" s="38"/>
      <c r="B26" s="44"/>
      <c r="C26" s="44"/>
      <c r="D26" s="44"/>
      <c r="E26" s="38"/>
      <c r="F26" s="40"/>
      <c r="H26" s="38"/>
      <c r="I26" s="38"/>
      <c r="J26" s="38"/>
      <c r="K26" s="38"/>
      <c r="L26" s="38"/>
      <c r="M26" s="40"/>
      <c r="O26" s="2">
        <v>300</v>
      </c>
      <c r="P26" s="32">
        <f t="shared" ref="P26:P28" si="3">SUMIF($A$22:$A$26,O26,$F$22:$F$26)</f>
        <v>0</v>
      </c>
      <c r="Q26" s="2">
        <v>300</v>
      </c>
      <c r="R26" s="32">
        <f t="shared" si="1"/>
        <v>0</v>
      </c>
      <c r="T26" s="3"/>
      <c r="U26" s="4"/>
      <c r="V26" s="5"/>
      <c r="W26" s="4"/>
      <c r="X26" s="4"/>
      <c r="Y26" s="4"/>
      <c r="Z26" s="4"/>
      <c r="AA26" s="4"/>
      <c r="AB26" s="4"/>
      <c r="AC26" s="4"/>
    </row>
    <row r="27" spans="1:29" x14ac:dyDescent="0.3">
      <c r="A27" s="12" t="s">
        <v>79</v>
      </c>
      <c r="B27" s="20"/>
      <c r="C27" s="20"/>
      <c r="D27" s="20"/>
      <c r="E27" s="21"/>
      <c r="F27" s="18">
        <f>IF(COUNTIF(M9,"*")=1,1,IF(COUNTIF(M6,"*")=1,1,SUM(F22:F26)))</f>
        <v>0</v>
      </c>
      <c r="H27" s="12" t="s">
        <v>79</v>
      </c>
      <c r="I27" s="20"/>
      <c r="J27" s="20"/>
      <c r="K27" s="20"/>
      <c r="L27" s="21"/>
      <c r="M27" s="18">
        <f>IF(SUM(M22:M26)&gt;0,SUM(M22:M26),IF(COUNTIF(M9,"*")=1,SUM(M22:M26),IF(COUNTIF(M6,"*")=1,SUM(M22:M26),F27)))</f>
        <v>0</v>
      </c>
      <c r="N27" s="6"/>
      <c r="O27" s="2">
        <v>301</v>
      </c>
      <c r="P27" s="32">
        <f t="shared" si="3"/>
        <v>0</v>
      </c>
      <c r="Q27" s="2">
        <v>301</v>
      </c>
      <c r="R27" s="32">
        <f t="shared" si="1"/>
        <v>0</v>
      </c>
      <c r="T27" s="3"/>
      <c r="U27" s="4"/>
      <c r="V27" s="5"/>
      <c r="W27" s="4"/>
      <c r="X27" s="4"/>
      <c r="Y27" s="4"/>
      <c r="Z27" s="4"/>
      <c r="AA27" s="4"/>
      <c r="AB27" s="4"/>
      <c r="AC27" s="4"/>
    </row>
    <row r="28" spans="1:29" x14ac:dyDescent="0.3">
      <c r="F28" s="19"/>
      <c r="M28" s="19"/>
      <c r="O28" s="2">
        <v>306</v>
      </c>
      <c r="P28" s="32">
        <f t="shared" si="3"/>
        <v>0</v>
      </c>
      <c r="Q28" s="2">
        <v>306</v>
      </c>
      <c r="R28" s="32">
        <f t="shared" si="1"/>
        <v>0</v>
      </c>
      <c r="T28" s="3"/>
      <c r="U28" s="4"/>
      <c r="V28" s="5"/>
      <c r="W28" s="4"/>
      <c r="X28" s="4"/>
      <c r="Y28" s="4"/>
      <c r="Z28" s="4"/>
      <c r="AA28" s="4"/>
      <c r="AB28" s="4"/>
      <c r="AC28" s="4"/>
    </row>
    <row r="29" spans="1:29" x14ac:dyDescent="0.3">
      <c r="A29" s="6" t="s">
        <v>6</v>
      </c>
      <c r="B29" s="6"/>
      <c r="C29" s="6"/>
      <c r="D29" s="6"/>
      <c r="E29" s="6"/>
      <c r="H29" s="6" t="s">
        <v>51</v>
      </c>
      <c r="I29" s="6"/>
      <c r="J29" s="6"/>
      <c r="K29" s="6"/>
      <c r="L29" s="6"/>
      <c r="T29" s="3"/>
      <c r="U29" s="4"/>
      <c r="V29" s="5"/>
      <c r="W29" s="4"/>
      <c r="X29" s="4"/>
      <c r="Y29" s="4"/>
      <c r="Z29" s="4"/>
      <c r="AA29" s="4"/>
      <c r="AB29" s="4"/>
      <c r="AC29" s="4"/>
    </row>
    <row r="30" spans="1:29" x14ac:dyDescent="0.3">
      <c r="A30" s="12" t="s">
        <v>70</v>
      </c>
      <c r="B30" s="20"/>
      <c r="C30" s="20"/>
      <c r="D30" s="20"/>
      <c r="E30" s="21"/>
      <c r="F30" s="41">
        <v>0</v>
      </c>
      <c r="H30" s="12" t="s">
        <v>72</v>
      </c>
      <c r="I30" s="20"/>
      <c r="J30" s="20"/>
      <c r="K30" s="20"/>
      <c r="L30" s="21"/>
      <c r="M30" s="41"/>
      <c r="O30" s="2" t="s">
        <v>52</v>
      </c>
      <c r="P30" s="2" t="s">
        <v>58</v>
      </c>
      <c r="Q30" s="2" t="s">
        <v>52</v>
      </c>
      <c r="R30" s="2" t="s">
        <v>59</v>
      </c>
      <c r="T30" s="3"/>
      <c r="U30" s="4"/>
      <c r="V30" s="5"/>
      <c r="W30" s="4"/>
      <c r="X30" s="4"/>
      <c r="Y30" s="4"/>
      <c r="Z30" s="4"/>
      <c r="AA30" s="4"/>
      <c r="AB30" s="4"/>
      <c r="AC30" s="4"/>
    </row>
    <row r="31" spans="1:29" x14ac:dyDescent="0.3">
      <c r="A31" s="12" t="s">
        <v>71</v>
      </c>
      <c r="B31" s="20"/>
      <c r="C31" s="20"/>
      <c r="D31" s="20"/>
      <c r="E31" s="21"/>
      <c r="F31" s="1">
        <f>F30*F18*F27</f>
        <v>0</v>
      </c>
      <c r="H31" s="12" t="s">
        <v>73</v>
      </c>
      <c r="I31" s="22"/>
      <c r="J31" s="22"/>
      <c r="K31" s="22"/>
      <c r="L31" s="24"/>
      <c r="M31" s="1">
        <f>IF(M30&gt;0,M30,IF(COUNTIF(M7,"*")=1,0,F30))*IF(M27&gt;0,M27,F27)*IF(M18&gt;0,M18,F18)</f>
        <v>0</v>
      </c>
      <c r="N31" s="6"/>
      <c r="O31" s="2">
        <v>100</v>
      </c>
      <c r="P31" s="16">
        <f>ROUND(F$33*P22/$Q$7*$Q$10,0)</f>
        <v>0</v>
      </c>
      <c r="Q31" s="2">
        <v>100</v>
      </c>
      <c r="R31" s="16">
        <f>IF(COUNTIF(M$6,"*")=1,ROUND(M$33*R22/$Q$7*$Q$10,0),ROUND(M$33*P22/$Q$7*$Q$10,0))</f>
        <v>0</v>
      </c>
      <c r="T31" s="3"/>
      <c r="U31" s="4"/>
      <c r="V31" s="5"/>
      <c r="W31" s="4"/>
      <c r="X31" s="4"/>
      <c r="Y31" s="4"/>
      <c r="Z31" s="4"/>
      <c r="AA31" s="4"/>
      <c r="AB31" s="4"/>
      <c r="AC31" s="4"/>
    </row>
    <row r="32" spans="1:29" x14ac:dyDescent="0.3">
      <c r="A32" s="12" t="s">
        <v>5</v>
      </c>
      <c r="B32" s="20"/>
      <c r="C32" s="20"/>
      <c r="D32" s="20"/>
      <c r="E32" s="21"/>
      <c r="F32" s="1">
        <f>(IFERROR(F31*VLOOKUP($D$9,$T$5:$V$45,3,FALSE),0))</f>
        <v>0</v>
      </c>
      <c r="H32" s="12" t="s">
        <v>26</v>
      </c>
      <c r="I32" s="20"/>
      <c r="J32" s="20"/>
      <c r="K32" s="20"/>
      <c r="L32" s="21"/>
      <c r="M32" s="1">
        <f>IFERROR(M31*VLOOKUP($D$9,$T$5:$V$45,3,FALSE),0)</f>
        <v>0</v>
      </c>
      <c r="N32" s="6"/>
      <c r="O32" s="2">
        <v>102</v>
      </c>
      <c r="P32" s="16">
        <f t="shared" ref="P32:P35" si="4">ROUND(F$33*P23/$Q$7*$Q$10,0)</f>
        <v>0</v>
      </c>
      <c r="Q32" s="2">
        <v>102</v>
      </c>
      <c r="R32" s="16">
        <f>IF(COUNTIF(M$6,"*")=1,ROUND(M$33*R23/$Q$7*$Q$10,0),ROUND(M$33*P23/$Q$7*$Q$10,0))</f>
        <v>0</v>
      </c>
      <c r="T32" s="3"/>
      <c r="U32" s="4"/>
      <c r="V32" s="5"/>
      <c r="W32" s="4"/>
      <c r="X32" s="4"/>
      <c r="Y32" s="4"/>
      <c r="Z32" s="4"/>
      <c r="AA32" s="4"/>
      <c r="AB32" s="4"/>
      <c r="AC32" s="4"/>
    </row>
    <row r="33" spans="1:29" ht="14.5" thickBot="1" x14ac:dyDescent="0.35">
      <c r="A33" s="12" t="s">
        <v>6</v>
      </c>
      <c r="B33" s="20"/>
      <c r="C33" s="20"/>
      <c r="D33" s="20"/>
      <c r="E33" s="21"/>
      <c r="F33" s="1">
        <f>SUM(F31:F32)</f>
        <v>0</v>
      </c>
      <c r="H33" s="12" t="s">
        <v>69</v>
      </c>
      <c r="I33" s="22"/>
      <c r="J33" s="22"/>
      <c r="K33" s="22"/>
      <c r="L33" s="24"/>
      <c r="M33" s="1">
        <f>SUM(M31:M32)</f>
        <v>0</v>
      </c>
      <c r="N33" s="6"/>
      <c r="O33" s="2">
        <v>104</v>
      </c>
      <c r="P33" s="16">
        <f t="shared" si="4"/>
        <v>0</v>
      </c>
      <c r="Q33" s="2">
        <v>104</v>
      </c>
      <c r="R33" s="16">
        <f t="shared" ref="R33:R35" si="5">IF(COUNTIF(M$6,"*")=1,ROUND(M$33*R24/$Q$7*$Q$10,0),ROUND(M$33*P24/$Q$7*$Q$10,0))</f>
        <v>0</v>
      </c>
      <c r="T33" s="3"/>
      <c r="U33" s="4"/>
      <c r="V33" s="5"/>
      <c r="W33" s="4"/>
      <c r="X33" s="4"/>
      <c r="Y33" s="4"/>
      <c r="Z33" s="4"/>
      <c r="AA33" s="4"/>
      <c r="AB33" s="4"/>
      <c r="AC33" s="4"/>
    </row>
    <row r="34" spans="1:29" ht="14.5" thickBot="1" x14ac:dyDescent="0.35">
      <c r="H34" s="29" t="s">
        <v>31</v>
      </c>
      <c r="I34" s="27"/>
      <c r="J34" s="27"/>
      <c r="K34" s="27"/>
      <c r="L34" s="28"/>
      <c r="M34" s="30">
        <f>ROUND(IFERROR((F33-M33)/$Q$7*$Q$10,""),0)</f>
        <v>0</v>
      </c>
      <c r="N34" s="6"/>
      <c r="O34" s="2">
        <v>105</v>
      </c>
      <c r="P34" s="16">
        <f t="shared" si="4"/>
        <v>0</v>
      </c>
      <c r="Q34" s="2">
        <v>105</v>
      </c>
      <c r="R34" s="16">
        <f t="shared" si="5"/>
        <v>0</v>
      </c>
      <c r="W34" s="4"/>
      <c r="X34" s="4"/>
      <c r="Y34" s="4"/>
      <c r="Z34" s="4"/>
      <c r="AA34" s="4"/>
      <c r="AB34" s="4"/>
      <c r="AC34" s="4"/>
    </row>
    <row r="35" spans="1:29" x14ac:dyDescent="0.3">
      <c r="O35" s="2">
        <v>300</v>
      </c>
      <c r="P35" s="16">
        <f t="shared" si="4"/>
        <v>0</v>
      </c>
      <c r="Q35" s="2">
        <v>300</v>
      </c>
      <c r="R35" s="16">
        <f t="shared" si="5"/>
        <v>0</v>
      </c>
      <c r="W35" s="4"/>
      <c r="X35" s="4"/>
      <c r="Y35" s="4"/>
      <c r="Z35" s="4"/>
      <c r="AA35" s="4"/>
      <c r="AB35" s="4"/>
      <c r="AC35" s="4"/>
    </row>
    <row r="36" spans="1:29" x14ac:dyDescent="0.3">
      <c r="A36" s="13" t="s">
        <v>31</v>
      </c>
      <c r="O36" s="2">
        <v>301</v>
      </c>
      <c r="P36" s="16">
        <f>ROUND(F$33*P27/$Q$7*$Q$10,0)</f>
        <v>0</v>
      </c>
      <c r="Q36" s="2">
        <v>301</v>
      </c>
      <c r="R36" s="16">
        <f>IF(COUNTIF(M$6,"*")=1,ROUND(M$33*R27/$Q$7*$Q$10,0),ROUND(M$33*P27/$Q$7*$Q$10,0))</f>
        <v>0</v>
      </c>
      <c r="W36" s="4"/>
      <c r="X36" s="4"/>
      <c r="Y36" s="4"/>
      <c r="Z36" s="4"/>
      <c r="AA36" s="4"/>
      <c r="AB36" s="4"/>
      <c r="AC36" s="4"/>
    </row>
    <row r="37" spans="1:29" x14ac:dyDescent="0.3">
      <c r="A37" s="52" t="s">
        <v>61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O37" s="2">
        <v>306</v>
      </c>
      <c r="P37" s="16">
        <f>ROUND(F$33*P28/$Q$7*$Q$10,0)</f>
        <v>0</v>
      </c>
      <c r="Q37" s="2">
        <v>306</v>
      </c>
      <c r="R37" s="16">
        <f>IF(COUNTIF(M$6,"*")=1,ROUND(M$33*R28/$Q$7*$Q$10,0),ROUND(M$33*P28/$Q$7*$Q$10,0))</f>
        <v>0</v>
      </c>
      <c r="W37" s="4"/>
      <c r="X37" s="4"/>
      <c r="Y37" s="4"/>
      <c r="Z37" s="4"/>
      <c r="AA37" s="4"/>
      <c r="AB37" s="4"/>
      <c r="AC37" s="4"/>
    </row>
    <row r="38" spans="1:29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W38" s="4"/>
      <c r="X38" s="4"/>
      <c r="Y38" s="4"/>
      <c r="Z38" s="4"/>
      <c r="AA38" s="4"/>
      <c r="AB38" s="4"/>
      <c r="AC38" s="4"/>
    </row>
    <row r="39" spans="1:29" x14ac:dyDescent="0.3">
      <c r="A39" s="8" t="s">
        <v>52</v>
      </c>
      <c r="B39" s="8" t="s">
        <v>53</v>
      </c>
      <c r="C39" s="8" t="s">
        <v>54</v>
      </c>
      <c r="D39" s="8" t="s">
        <v>55</v>
      </c>
      <c r="E39" s="8" t="s">
        <v>56</v>
      </c>
      <c r="F39" s="8" t="s">
        <v>48</v>
      </c>
      <c r="T39" s="34"/>
      <c r="W39" s="4"/>
      <c r="X39" s="4"/>
      <c r="Y39" s="4"/>
      <c r="Z39" s="4"/>
      <c r="AA39" s="4"/>
      <c r="AB39" s="4"/>
      <c r="AC39" s="4"/>
    </row>
    <row r="40" spans="1:29" x14ac:dyDescent="0.3">
      <c r="A40" s="38"/>
      <c r="B40" s="44"/>
      <c r="C40" s="44"/>
      <c r="D40" s="44"/>
      <c r="E40" s="38"/>
      <c r="F40" s="42"/>
      <c r="O40" s="2" t="s">
        <v>52</v>
      </c>
      <c r="P40" s="2" t="s">
        <v>62</v>
      </c>
      <c r="R40" s="2" t="s">
        <v>64</v>
      </c>
      <c r="S40" s="2" t="s">
        <v>63</v>
      </c>
      <c r="W40" s="4"/>
      <c r="X40" s="4"/>
      <c r="Y40" s="4"/>
      <c r="Z40" s="4"/>
      <c r="AA40" s="4"/>
      <c r="AB40" s="4"/>
      <c r="AC40" s="4"/>
    </row>
    <row r="41" spans="1:29" x14ac:dyDescent="0.3">
      <c r="A41" s="38"/>
      <c r="B41" s="44"/>
      <c r="C41" s="44"/>
      <c r="D41" s="44"/>
      <c r="E41" s="38"/>
      <c r="F41" s="41"/>
      <c r="O41" s="2">
        <v>100</v>
      </c>
      <c r="P41" s="36">
        <f>P31-R31</f>
        <v>0</v>
      </c>
      <c r="Q41" s="36"/>
      <c r="R41" s="36">
        <f>SUMIF($A$40:$A$43,O41,$F$40:$F$43)</f>
        <v>0</v>
      </c>
      <c r="S41" s="35" t="str">
        <f>IF(ROUND(P41-R41,-1)=0,"Y","N")</f>
        <v>Y</v>
      </c>
      <c r="Y41" s="4"/>
      <c r="Z41" s="4"/>
      <c r="AA41" s="4"/>
      <c r="AB41" s="4"/>
      <c r="AC41" s="4"/>
    </row>
    <row r="42" spans="1:29" x14ac:dyDescent="0.3">
      <c r="A42" s="38"/>
      <c r="B42" s="44"/>
      <c r="C42" s="44"/>
      <c r="D42" s="44"/>
      <c r="E42" s="38"/>
      <c r="F42" s="41"/>
      <c r="O42" s="2">
        <v>102</v>
      </c>
      <c r="P42" s="36">
        <f t="shared" ref="P42:P45" si="6">P32-R32</f>
        <v>0</v>
      </c>
      <c r="Q42" s="36"/>
      <c r="R42" s="36">
        <f t="shared" ref="R42:R44" si="7">SUMIF($A$40:$A$43,O42,$F$40:$F$43)</f>
        <v>0</v>
      </c>
      <c r="S42" s="35" t="str">
        <f t="shared" ref="S42:S44" si="8">IF(ROUND(P42-R42,-1)=0,"Y","N")</f>
        <v>Y</v>
      </c>
      <c r="Y42" s="4"/>
      <c r="Z42" s="4"/>
      <c r="AA42" s="4"/>
      <c r="AB42" s="4"/>
      <c r="AC42" s="4"/>
    </row>
    <row r="43" spans="1:29" x14ac:dyDescent="0.3">
      <c r="A43" s="38"/>
      <c r="B43" s="44"/>
      <c r="C43" s="44"/>
      <c r="D43" s="44"/>
      <c r="E43" s="38"/>
      <c r="F43" s="42"/>
      <c r="O43" s="2">
        <v>104</v>
      </c>
      <c r="P43" s="36">
        <f t="shared" si="6"/>
        <v>0</v>
      </c>
      <c r="Q43" s="36"/>
      <c r="R43" s="36">
        <f t="shared" si="7"/>
        <v>0</v>
      </c>
      <c r="S43" s="35" t="str">
        <f t="shared" si="8"/>
        <v>Y</v>
      </c>
      <c r="Y43" s="4"/>
      <c r="Z43" s="4"/>
      <c r="AA43" s="4"/>
      <c r="AB43" s="4"/>
      <c r="AC43" s="4"/>
    </row>
    <row r="44" spans="1:29" x14ac:dyDescent="0.3">
      <c r="A44" s="12" t="s">
        <v>40</v>
      </c>
      <c r="B44" s="20"/>
      <c r="C44" s="20"/>
      <c r="D44" s="20"/>
      <c r="E44" s="21"/>
      <c r="F44" s="31">
        <f>SUM(F40:F43)</f>
        <v>0</v>
      </c>
      <c r="I44" s="12" t="s">
        <v>60</v>
      </c>
      <c r="J44" s="20"/>
      <c r="K44" s="20"/>
      <c r="L44" s="21"/>
      <c r="M44" s="8" t="str">
        <f>IF(COUNTIF(S41:S47,"N")&gt;0,"N","Y")</f>
        <v>Y</v>
      </c>
      <c r="O44" s="2">
        <v>105</v>
      </c>
      <c r="P44" s="36">
        <f t="shared" si="6"/>
        <v>0</v>
      </c>
      <c r="Q44" s="36"/>
      <c r="R44" s="36">
        <f t="shared" si="7"/>
        <v>0</v>
      </c>
      <c r="S44" s="35" t="str">
        <f t="shared" si="8"/>
        <v>Y</v>
      </c>
      <c r="Y44" s="4"/>
      <c r="Z44" s="4"/>
      <c r="AA44" s="4"/>
      <c r="AB44" s="4"/>
      <c r="AC44" s="4"/>
    </row>
    <row r="45" spans="1:29" x14ac:dyDescent="0.3">
      <c r="O45" s="2">
        <v>300</v>
      </c>
      <c r="P45" s="36">
        <f t="shared" si="6"/>
        <v>0</v>
      </c>
      <c r="Q45" s="36"/>
      <c r="R45" s="36">
        <f t="shared" ref="R45:R46" si="9">SUMIF($A$40:$A$43,O45,$F$40:$F$43)</f>
        <v>0</v>
      </c>
      <c r="S45" s="35" t="str">
        <f t="shared" ref="S45:S47" si="10">IF(ROUND(P45-R45,-1)=0,"Y","N")</f>
        <v>Y</v>
      </c>
      <c r="T45" s="3"/>
      <c r="U45" s="4"/>
      <c r="V45" s="5"/>
      <c r="W45" s="4"/>
      <c r="X45" s="4"/>
      <c r="Y45" s="4"/>
      <c r="Z45" s="4"/>
      <c r="AA45" s="4"/>
      <c r="AB45" s="4"/>
      <c r="AC45" s="4"/>
    </row>
    <row r="46" spans="1:29" x14ac:dyDescent="0.3">
      <c r="O46" s="2">
        <v>301</v>
      </c>
      <c r="P46" s="36">
        <f>P36-R36</f>
        <v>0</v>
      </c>
      <c r="Q46" s="36"/>
      <c r="R46" s="36">
        <f t="shared" si="9"/>
        <v>0</v>
      </c>
      <c r="S46" s="35" t="str">
        <f t="shared" si="10"/>
        <v>Y</v>
      </c>
    </row>
    <row r="47" spans="1:29" x14ac:dyDescent="0.3">
      <c r="F47" s="48"/>
      <c r="M47" s="47"/>
      <c r="O47" s="46">
        <v>306</v>
      </c>
      <c r="P47" s="36">
        <f>P37-R37</f>
        <v>0</v>
      </c>
      <c r="R47" s="33">
        <f>SUMIF($A$40:$A$43,O47,$F$40:$F$43)</f>
        <v>0</v>
      </c>
      <c r="S47" s="35" t="str">
        <f t="shared" si="10"/>
        <v>Y</v>
      </c>
    </row>
    <row r="48" spans="1:29" x14ac:dyDescent="0.3">
      <c r="F48" s="16"/>
      <c r="M48" s="45"/>
      <c r="O48" s="46"/>
      <c r="P48" s="33"/>
      <c r="R48" s="33"/>
    </row>
    <row r="49" spans="16:18" x14ac:dyDescent="0.3">
      <c r="P49" s="33"/>
      <c r="R49" s="33"/>
    </row>
  </sheetData>
  <sheetProtection algorithmName="SHA-512" hashValue="4lRfba5wqe5fZEDmkoxORCx2UgtkzJOwL+DR6jfrarJ5rrhyWRkn24NdP6QT72lYI+2SbEouxmbbLiMCwM0JwQ==" saltValue="+ceS6ZwkqoxykqmPWYa6qQ==" spinCount="100000" sheet="1" objects="1" scenarios="1"/>
  <mergeCells count="9">
    <mergeCell ref="P9:P10"/>
    <mergeCell ref="A2:M3"/>
    <mergeCell ref="A37:M38"/>
    <mergeCell ref="D9:F9"/>
    <mergeCell ref="A11:F12"/>
    <mergeCell ref="D8:F8"/>
    <mergeCell ref="D7:F7"/>
    <mergeCell ref="D6:F6"/>
    <mergeCell ref="H12:M14"/>
  </mergeCells>
  <conditionalFormatting sqref="F27 M27">
    <cfRule type="cellIs" dxfId="2" priority="4" operator="notEqual">
      <formula>1</formula>
    </cfRule>
  </conditionalFormatting>
  <conditionalFormatting sqref="F44">
    <cfRule type="cellIs" dxfId="1" priority="3" operator="notEqual">
      <formula>$M$34</formula>
    </cfRule>
  </conditionalFormatting>
  <conditionalFormatting sqref="M44">
    <cfRule type="cellIs" dxfId="0" priority="1" operator="equal">
      <formula>"N"</formula>
    </cfRule>
  </conditionalFormatting>
  <dataValidations count="2">
    <dataValidation type="textLength" operator="lessThanOrEqual" allowBlank="1" showInputMessage="1" showErrorMessage="1" sqref="B22:D26 I22:K23" xr:uid="{B245B73F-8EA9-42E2-80DE-D1CD4DF37AF6}">
      <formula1>6</formula1>
    </dataValidation>
    <dataValidation type="list" allowBlank="1" showInputMessage="1" showErrorMessage="1" sqref="D9:F9" xr:uid="{81D1C70A-3B84-4B76-97B2-D5184E154E93}">
      <formula1>$T$5:$T$19</formula1>
    </dataValidation>
  </dataValidation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Laushway</dc:creator>
  <cp:lastModifiedBy>Ryan Gregg</cp:lastModifiedBy>
  <dcterms:created xsi:type="dcterms:W3CDTF">2022-08-10T18:53:42Z</dcterms:created>
  <dcterms:modified xsi:type="dcterms:W3CDTF">2025-04-04T17:17:03Z</dcterms:modified>
</cp:coreProperties>
</file>